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.okhovvatpour\Desktop\"/>
    </mc:Choice>
  </mc:AlternateContent>
  <bookViews>
    <workbookView xWindow="-120" yWindow="-120" windowWidth="24240" windowHeight="13140"/>
  </bookViews>
  <sheets>
    <sheet name="Sheet1" sheetId="1" r:id="rId1"/>
  </sheets>
  <definedNames>
    <definedName name="_xlnm.Print_Area" localSheetId="0">Sheet1!$B$2:$P$19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O10" i="1" l="1"/>
  <c r="N15" i="1" l="1"/>
  <c r="O12" i="1" l="1"/>
  <c r="N4" i="1"/>
  <c r="P4" i="1" s="1"/>
  <c r="O11" i="1"/>
  <c r="N10" i="1"/>
  <c r="N5" i="1"/>
  <c r="P5" i="1" s="1"/>
  <c r="N8" i="1"/>
  <c r="K6" i="1" l="1"/>
  <c r="K7" i="1"/>
  <c r="K8" i="1"/>
  <c r="K10" i="1"/>
  <c r="K11" i="1"/>
  <c r="K12" i="1"/>
  <c r="K13" i="1"/>
  <c r="K14" i="1"/>
  <c r="K15" i="1"/>
  <c r="K16" i="1"/>
  <c r="K18" i="1"/>
  <c r="K4" i="1"/>
  <c r="J19" i="1"/>
  <c r="N18" i="1"/>
  <c r="P18" i="1" s="1"/>
  <c r="N16" i="1"/>
  <c r="P16" i="1" s="1"/>
  <c r="P15" i="1"/>
  <c r="N14" i="1"/>
  <c r="P14" i="1" s="1"/>
  <c r="N12" i="1"/>
  <c r="N11" i="1"/>
  <c r="N7" i="1"/>
  <c r="P7" i="1" s="1"/>
  <c r="N6" i="1"/>
  <c r="P6" i="1" s="1"/>
  <c r="I5" i="1"/>
  <c r="I19" i="1" s="1"/>
  <c r="K5" i="1" l="1"/>
  <c r="K19" i="1" s="1"/>
  <c r="P8" i="1"/>
  <c r="P10" i="1"/>
  <c r="P12" i="1"/>
  <c r="P11" i="1"/>
  <c r="P19" i="1" l="1"/>
  <c r="N22" i="1" s="1"/>
</calcChain>
</file>

<file path=xl/sharedStrings.xml><?xml version="1.0" encoding="utf-8"?>
<sst xmlns="http://schemas.openxmlformats.org/spreadsheetml/2006/main" count="142" uniqueCount="108">
  <si>
    <t>عنوان</t>
  </si>
  <si>
    <t>ناظر</t>
  </si>
  <si>
    <t>مبلغ قرارداد
(ریال)</t>
  </si>
  <si>
    <t>مبلغ قرارداد ناظر
(ریال)</t>
  </si>
  <si>
    <t>باقی‏مانده تعهد موسسه به مجری
(ريال)</t>
  </si>
  <si>
    <t>باقی‏ماندۀ تعهد موسسه به ناظر
(ريال)</t>
  </si>
  <si>
    <t>جمع تعهدات باقی‏مانده
(ريال)</t>
  </si>
  <si>
    <t xml:space="preserve">حمیدرضا احمدیان </t>
  </si>
  <si>
    <t>محمدرضا فرهادی‏پور</t>
  </si>
  <si>
    <t>شناسایی و طبقه‌بندی اولویت‌های زندگی بازنشستگان صندوق بازنشستگی کشوری</t>
  </si>
  <si>
    <t>ستار پروین</t>
  </si>
  <si>
    <t>دکتر احمد بخارائی</t>
  </si>
  <si>
    <t>سهیلا پروین</t>
  </si>
  <si>
    <t>علیرضا زاهدیان</t>
  </si>
  <si>
    <t>کرباسیان</t>
  </si>
  <si>
    <t>تدوین الگوی تحول دیجیتال در صندوق بازنشستگی کشوری</t>
  </si>
  <si>
    <t>فرزانه</t>
  </si>
  <si>
    <t>سنجش کیفیت زندگی بازنشستگانِ صندوق بازنشستگی کشوری</t>
  </si>
  <si>
    <t>مرکز افکارسنجی دانشجویان ایران (ایسپا)</t>
  </si>
  <si>
    <t>غلامرضا غفاری</t>
  </si>
  <si>
    <t>بررسی پیامدهای اجتماعی-سیاسی ناشی از چالش‌های صندوق‌های بازنشستگی؛ با تاکید بر صندوق بازنشستگی کشوری</t>
  </si>
  <si>
    <t>رضا امیدی</t>
  </si>
  <si>
    <t>جعفری شهرستانی</t>
  </si>
  <si>
    <t>پیمایش ملی وضعیت اقتصادی و اجتماعی کسورپردازان صندوق بازنشستگی کشوری و نگرش آن ها به صندوق</t>
  </si>
  <si>
    <t>فاطمه جواهری</t>
  </si>
  <si>
    <t>تدوین نظامنامه آمادگی و سازگاری کسورپردازان عضو صندوق بازنشستگی کشوری برای دوران بازنشستگی</t>
  </si>
  <si>
    <t>سیاست گذاری و ترسیم روند اقدام نظام رفاهی جامعه سالمندان</t>
  </si>
  <si>
    <t>احمد بخارایی</t>
  </si>
  <si>
    <t>-</t>
  </si>
  <si>
    <t>روانشناسی بازنشستگی؛ رویارویی با گذار از کار (ترجمه)</t>
  </si>
  <si>
    <t>غزل فروزان</t>
  </si>
  <si>
    <t>...</t>
  </si>
  <si>
    <t>مشاهیر فرهنگ معاصر ایران به روایت اسناد صندوق بازنشستگی کشوری</t>
  </si>
  <si>
    <t>ندا حبیب‌اله</t>
  </si>
  <si>
    <t>موسسه</t>
  </si>
  <si>
    <t>دستیابی به تعالی سرمایه‌گذاری (ترجمه)</t>
  </si>
  <si>
    <t xml:space="preserve">امیرعلی رمدانی </t>
  </si>
  <si>
    <t>ارزیابی تاثیر بسته‏های تخفیفی و تقسیطی بر قدرت خرید بازنشستگان صندوق بازنشستگی کشوری</t>
  </si>
  <si>
    <t>دانشگاه الزهرا با مدیریت اسماعیل صفرزاده</t>
  </si>
  <si>
    <t>میرحسین موسوی</t>
  </si>
  <si>
    <t>هاشم بت شکن</t>
  </si>
  <si>
    <t>دانشگاه علامه- محمد نقی‏زاده</t>
  </si>
  <si>
    <t>دانشگاه خوارزمی-  علیرضا کریمی</t>
  </si>
  <si>
    <t>گروه پژوهشی نوآوری اجتماعی مهرپژوهان- محمود حاج اکبری</t>
  </si>
  <si>
    <t>مجری/ مترجم</t>
  </si>
  <si>
    <t>شناسایی اجزای سبد مصرفی خانوارهای سالمند و محاسبۀ تورم سبد</t>
  </si>
  <si>
    <t>عناوین و مبلغ قراردادهای پژوهشی موسسه راهبردهای بازنشستگی صبا در سال 1400</t>
  </si>
  <si>
    <t>تعهدات باقی‏ماندۀ موسسه در سال 1400</t>
  </si>
  <si>
    <t>مجموع تعهدات باقی‏مانده تا انتهای سال 1400</t>
  </si>
  <si>
    <t>جمع 
(ريال)</t>
  </si>
  <si>
    <t>10%کل قرارداد+متمم قرارداد</t>
  </si>
  <si>
    <t>باقی‏مانده تعهد موسسه به مجری</t>
  </si>
  <si>
    <t>80%کل قرارداد</t>
  </si>
  <si>
    <t>50%کل قرارداد</t>
  </si>
  <si>
    <t>40%کل قرارداد</t>
  </si>
  <si>
    <t>30%کل قرارداد</t>
  </si>
  <si>
    <t>60%کل قرارداد</t>
  </si>
  <si>
    <t>میرحسین زواره</t>
  </si>
  <si>
    <t>100%کل قرارداد</t>
  </si>
  <si>
    <t xml:space="preserve"> 10%متمم قرارداد+مالیات بر ارزش افزوده</t>
  </si>
  <si>
    <t>30%کل قرارداد (مجری و ناظر)</t>
  </si>
  <si>
    <t>40%کل قرارداد(مجری)</t>
  </si>
  <si>
    <t>حمیدبختیاری</t>
  </si>
  <si>
    <t>آقای رزمان (نماینده آتیه صبا)</t>
  </si>
  <si>
    <t>40% کل قرارداد</t>
  </si>
  <si>
    <t>80%کل قرارداد در صورت انجام تعهدات، اما به علت فسخ قرارداد دیگر هیچ حق الزحمه ای به مجری تعلق نمیگیرد</t>
  </si>
  <si>
    <t>ترجمه</t>
  </si>
  <si>
    <t xml:space="preserve"> </t>
  </si>
  <si>
    <t>هیئت امنا</t>
  </si>
  <si>
    <t xml:space="preserve">بکارگیری صنعت فناوری اطلاعات و ارتباطات در حوزه سرمایه گذاری صندوق (ICT) </t>
  </si>
  <si>
    <t>واحد بهره بردار</t>
  </si>
  <si>
    <t>معاونت اقتصادی</t>
  </si>
  <si>
    <t>دارد</t>
  </si>
  <si>
    <t>اداره کل فرهنگی واجتماعی</t>
  </si>
  <si>
    <t>دفتر برنامه ریزی</t>
  </si>
  <si>
    <t>فسخ گردید</t>
  </si>
  <si>
    <t>توضیحات</t>
  </si>
  <si>
    <t>شروع قرارداد</t>
  </si>
  <si>
    <t>پایان قرارداد</t>
  </si>
  <si>
    <t>تمدید قرارداد</t>
  </si>
  <si>
    <t>1400/06/15</t>
  </si>
  <si>
    <t>1400/09/15</t>
  </si>
  <si>
    <t>1400/03/01</t>
  </si>
  <si>
    <t>1400/06/31</t>
  </si>
  <si>
    <t>1400/04/10</t>
  </si>
  <si>
    <t>1400/07/10</t>
  </si>
  <si>
    <t>1400/03/10</t>
  </si>
  <si>
    <t>1400/09/10</t>
  </si>
  <si>
    <t>1400/12/01</t>
  </si>
  <si>
    <t>1400/04/01</t>
  </si>
  <si>
    <t>1400/10/30</t>
  </si>
  <si>
    <t>1400/03/17</t>
  </si>
  <si>
    <t>1400/08/17</t>
  </si>
  <si>
    <t>1400/04/15</t>
  </si>
  <si>
    <t>1400/03/25</t>
  </si>
  <si>
    <t>1400/11/25</t>
  </si>
  <si>
    <t>1400/04/30</t>
  </si>
  <si>
    <t>1400/09/30</t>
  </si>
  <si>
    <t>1400/05/24</t>
  </si>
  <si>
    <t>1400/10/25</t>
  </si>
  <si>
    <t>1400/06/03</t>
  </si>
  <si>
    <t>1400/09/03</t>
  </si>
  <si>
    <t xml:space="preserve">تغییر داده و درخواست زمان که موافقت شد </t>
  </si>
  <si>
    <t>دارد با هیئت امنا</t>
  </si>
  <si>
    <t>1399/10/15</t>
  </si>
  <si>
    <t>تایید واحد داخلی در خصوص قابلیت بهره برداری</t>
  </si>
  <si>
    <t>تاریخ شفاهی و تجربۀ مدیران شرکت آپادنا سرام</t>
  </si>
  <si>
    <t xml:space="preserve"> تعیین جهت‌گیری‌های استراتژیک سرمایه‌گذاری صندوق بازنشستگی کشوری در معادن منتخب کانه‌های فلزی آهنی و غیرآهنی و صنایع مرتبط آن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</si>
</sst>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_-* #,##0\-;_-* &quot;-&quot;??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4"/>
      <color theme="1"/>
      <name val="B Mitra"/>
      <charset val="178"/>
    </font>
    <font>
      <b/>
      <sz val="20"/>
      <color theme="1"/>
      <name val="B Mitra"/>
      <charset val="178"/>
    </font>
    <font>
      <b/>
      <sz val="14"/>
      <color theme="1"/>
      <name val="B Mitra"/>
      <charset val="178"/>
    </font>
    <font>
      <u/>
      <sz val="14"/>
      <color theme="1"/>
      <name val="B Mitra"/>
      <charset val="178"/>
    </font>
    <font>
      <b/>
      <sz val="12"/>
      <color theme="1"/>
      <name val="B Mitra"/>
      <charset val="178"/>
    </font>
    <font>
      <b/>
      <sz val="18"/>
      <color theme="1"/>
      <name val="B Mitra"/>
      <charset val="178"/>
    </font>
    <font>
      <b/>
      <sz val="16"/>
      <color theme="1"/>
      <name val="B Mitra"/>
      <charset val="178"/>
    </font>
    <font>
      <b/>
      <sz val="14"/>
      <color theme="1"/>
      <name val="B Nazanin"/>
      <charset val="178"/>
    </font>
    <font>
      <b/>
      <sz val="16"/>
      <color rgb="FF000000"/>
      <name val="B Mitra"/>
      <charset val="178"/>
    </font>
    <font>
      <b/>
      <sz val="36"/>
      <color theme="1"/>
      <name val="B Mitra"/>
      <charset val="178"/>
    </font>
    <font>
      <sz val="16"/>
      <color theme="1"/>
      <name val="B Mitra"/>
      <charset val="178"/>
    </font>
    <font>
      <sz val="16"/>
      <color theme="1"/>
      <name val="B Nazanin"/>
      <charset val="178"/>
    </font>
    <font>
      <b/>
      <sz val="14"/>
      <color rgb="FFFF0000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D7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/>
    </xf>
    <xf numFmtId="164" fontId="8" fillId="2" borderId="8" xfId="1" applyNumberFormat="1" applyFont="1" applyFill="1" applyBorder="1" applyAlignment="1">
      <alignment vertical="center"/>
    </xf>
    <xf numFmtId="164" fontId="5" fillId="0" borderId="20" xfId="1" quotePrefix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164" fontId="12" fillId="5" borderId="19" xfId="1" applyNumberFormat="1" applyFont="1" applyFill="1" applyBorder="1" applyAlignment="1">
      <alignment vertical="center" readingOrder="2"/>
    </xf>
    <xf numFmtId="0" fontId="3" fillId="6" borderId="0" xfId="0" applyFont="1" applyFill="1" applyAlignment="1">
      <alignment horizontal="center" vertical="center"/>
    </xf>
    <xf numFmtId="164" fontId="5" fillId="4" borderId="18" xfId="1" applyNumberFormat="1" applyFont="1" applyFill="1" applyBorder="1" applyAlignment="1">
      <alignment horizontal="center" vertical="center" wrapText="1"/>
    </xf>
    <xf numFmtId="164" fontId="5" fillId="4" borderId="17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64" fontId="5" fillId="4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 wrapText="1"/>
    </xf>
    <xf numFmtId="2" fontId="5" fillId="0" borderId="3" xfId="1" quotePrefix="1" applyNumberFormat="1" applyFont="1" applyFill="1" applyBorder="1" applyAlignment="1">
      <alignment horizontal="center" vertical="center"/>
    </xf>
    <xf numFmtId="164" fontId="5" fillId="0" borderId="3" xfId="1" quotePrefix="1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9" fillId="0" borderId="18" xfId="1" applyNumberFormat="1" applyFont="1" applyFill="1" applyBorder="1" applyAlignment="1">
      <alignment horizontal="center" vertical="center"/>
    </xf>
    <xf numFmtId="164" fontId="9" fillId="0" borderId="21" xfId="1" quotePrefix="1" applyNumberFormat="1" applyFont="1" applyFill="1" applyBorder="1" applyAlignment="1">
      <alignment horizontal="center" vertical="center"/>
    </xf>
    <xf numFmtId="164" fontId="9" fillId="0" borderId="24" xfId="1" quotePrefix="1" applyNumberFormat="1" applyFont="1" applyFill="1" applyBorder="1" applyAlignment="1">
      <alignment horizontal="center" vertical="center"/>
    </xf>
    <xf numFmtId="164" fontId="9" fillId="0" borderId="6" xfId="1" quotePrefix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readingOrder="2"/>
    </xf>
    <xf numFmtId="164" fontId="5" fillId="4" borderId="25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 vertical="center"/>
    </xf>
    <xf numFmtId="165" fontId="5" fillId="0" borderId="9" xfId="1" applyNumberFormat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vertical="center"/>
    </xf>
    <xf numFmtId="165" fontId="5" fillId="0" borderId="5" xfId="1" applyNumberFormat="1" applyFont="1" applyFill="1" applyBorder="1" applyAlignment="1">
      <alignment vertical="center"/>
    </xf>
    <xf numFmtId="165" fontId="5" fillId="0" borderId="22" xfId="1" applyNumberFormat="1" applyFont="1" applyFill="1" applyBorder="1" applyAlignment="1">
      <alignment vertical="center"/>
    </xf>
    <xf numFmtId="165" fontId="5" fillId="0" borderId="7" xfId="1" applyNumberFormat="1" applyFont="1" applyFill="1" applyBorder="1" applyAlignment="1">
      <alignment vertical="center"/>
    </xf>
    <xf numFmtId="0" fontId="5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7" borderId="3" xfId="2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164" fontId="5" fillId="7" borderId="3" xfId="1" applyNumberFormat="1" applyFont="1" applyFill="1" applyBorder="1" applyAlignment="1">
      <alignment horizontal="center" vertical="center"/>
    </xf>
    <xf numFmtId="2" fontId="5" fillId="7" borderId="3" xfId="1" quotePrefix="1" applyNumberFormat="1" applyFont="1" applyFill="1" applyBorder="1" applyAlignment="1">
      <alignment horizontal="center" vertical="center"/>
    </xf>
    <xf numFmtId="164" fontId="5" fillId="7" borderId="3" xfId="1" applyNumberFormat="1" applyFont="1" applyFill="1" applyBorder="1" applyAlignment="1">
      <alignment vertical="center"/>
    </xf>
    <xf numFmtId="49" fontId="10" fillId="7" borderId="3" xfId="1" applyNumberFormat="1" applyFont="1" applyFill="1" applyBorder="1" applyAlignment="1">
      <alignment horizontal="center" vertical="center" wrapText="1"/>
    </xf>
    <xf numFmtId="164" fontId="5" fillId="7" borderId="3" xfId="1" quotePrefix="1" applyNumberFormat="1" applyFont="1" applyFill="1" applyBorder="1" applyAlignment="1">
      <alignment horizontal="center" vertical="center" wrapText="1"/>
    </xf>
    <xf numFmtId="165" fontId="15" fillId="7" borderId="10" xfId="1" applyNumberFormat="1" applyFont="1" applyFill="1" applyBorder="1" applyAlignment="1">
      <alignment horizontal="center" vertical="center"/>
    </xf>
    <xf numFmtId="165" fontId="5" fillId="7" borderId="3" xfId="1" applyNumberFormat="1" applyFont="1" applyFill="1" applyBorder="1" applyAlignment="1">
      <alignment horizontal="center" vertical="center"/>
    </xf>
    <xf numFmtId="165" fontId="15" fillId="7" borderId="5" xfId="1" applyNumberFormat="1" applyFont="1" applyFill="1" applyBorder="1" applyAlignment="1">
      <alignment vertical="center"/>
    </xf>
    <xf numFmtId="0" fontId="13" fillId="7" borderId="3" xfId="0" applyFont="1" applyFill="1" applyBorder="1" applyAlignment="1">
      <alignment horizontal="center" vertical="center"/>
    </xf>
    <xf numFmtId="164" fontId="5" fillId="7" borderId="3" xfId="1" applyNumberFormat="1" applyFont="1" applyFill="1" applyBorder="1" applyAlignment="1">
      <alignment horizontal="center" vertical="center" wrapText="1"/>
    </xf>
    <xf numFmtId="164" fontId="5" fillId="7" borderId="3" xfId="1" quotePrefix="1" applyNumberFormat="1" applyFont="1" applyFill="1" applyBorder="1" applyAlignment="1">
      <alignment horizontal="center" vertical="center"/>
    </xf>
    <xf numFmtId="165" fontId="5" fillId="7" borderId="10" xfId="1" applyNumberFormat="1" applyFont="1" applyFill="1" applyBorder="1" applyAlignment="1">
      <alignment horizontal="center" vertical="center"/>
    </xf>
    <xf numFmtId="165" fontId="5" fillId="7" borderId="5" xfId="1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164" fontId="12" fillId="5" borderId="13" xfId="1" applyNumberFormat="1" applyFont="1" applyFill="1" applyBorder="1" applyAlignment="1">
      <alignment horizontal="center" vertical="center" readingOrder="2"/>
    </xf>
    <xf numFmtId="164" fontId="12" fillId="5" borderId="15" xfId="1" applyNumberFormat="1" applyFont="1" applyFill="1" applyBorder="1" applyAlignment="1">
      <alignment horizontal="center" vertical="center" readingOrder="2"/>
    </xf>
    <xf numFmtId="164" fontId="12" fillId="5" borderId="14" xfId="1" applyNumberFormat="1" applyFont="1" applyFill="1" applyBorder="1" applyAlignment="1">
      <alignment horizontal="center" vertical="center" readingOrder="2"/>
    </xf>
    <xf numFmtId="3" fontId="11" fillId="2" borderId="13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FF7D7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rightToLeft="1" tabSelected="1" topLeftCell="C1" zoomScale="55" zoomScaleNormal="55" zoomScaleSheetLayoutView="50" workbookViewId="0">
      <selection activeCell="M1" sqref="M1:M1048576"/>
    </sheetView>
  </sheetViews>
  <sheetFormatPr defaultColWidth="9.140625" defaultRowHeight="21.75" x14ac:dyDescent="0.25"/>
  <cols>
    <col min="1" max="1" width="9.140625" style="12"/>
    <col min="2" max="2" width="56.7109375" style="2" customWidth="1"/>
    <col min="3" max="3" width="17" style="1" customWidth="1"/>
    <col min="4" max="4" width="16.5703125" style="1" customWidth="1"/>
    <col min="5" max="5" width="32.42578125" style="1" customWidth="1"/>
    <col min="6" max="6" width="23.85546875" style="1" customWidth="1"/>
    <col min="7" max="7" width="19.42578125" style="1" customWidth="1"/>
    <col min="8" max="8" width="15.5703125" style="1" customWidth="1"/>
    <col min="9" max="9" width="25.85546875" style="1" customWidth="1"/>
    <col min="10" max="10" width="25" style="1" customWidth="1"/>
    <col min="11" max="11" width="27" style="4" bestFit="1" customWidth="1"/>
    <col min="12" max="12" width="23.5703125" style="4" customWidth="1"/>
    <col min="13" max="13" width="34.42578125" style="4" customWidth="1"/>
    <col min="14" max="14" width="31.28515625" style="1" bestFit="1" customWidth="1"/>
    <col min="15" max="15" width="24.85546875" style="1" customWidth="1"/>
    <col min="16" max="16" width="27.5703125" style="1" customWidth="1"/>
    <col min="17" max="16384" width="9.140625" style="1"/>
  </cols>
  <sheetData>
    <row r="1" spans="2:16" ht="50.25" customHeight="1" x14ac:dyDescent="0.25"/>
    <row r="2" spans="2:16" ht="54.75" customHeight="1" x14ac:dyDescent="0.25">
      <c r="B2" s="82" t="s">
        <v>46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 t="s">
        <v>47</v>
      </c>
      <c r="N2" s="82"/>
      <c r="O2" s="82"/>
      <c r="P2" s="82"/>
    </row>
    <row r="3" spans="2:16" ht="68.25" thickBot="1" x14ac:dyDescent="0.3">
      <c r="B3" s="18" t="s">
        <v>0</v>
      </c>
      <c r="C3" s="19" t="s">
        <v>44</v>
      </c>
      <c r="D3" s="19" t="s">
        <v>1</v>
      </c>
      <c r="E3" s="19" t="s">
        <v>70</v>
      </c>
      <c r="F3" s="28" t="s">
        <v>77</v>
      </c>
      <c r="G3" s="28" t="s">
        <v>78</v>
      </c>
      <c r="H3" s="28" t="s">
        <v>79</v>
      </c>
      <c r="I3" s="20" t="s">
        <v>2</v>
      </c>
      <c r="J3" s="20" t="s">
        <v>3</v>
      </c>
      <c r="K3" s="20" t="s">
        <v>49</v>
      </c>
      <c r="L3" s="20" t="s">
        <v>105</v>
      </c>
      <c r="M3" s="41" t="s">
        <v>51</v>
      </c>
      <c r="N3" s="13" t="s">
        <v>4</v>
      </c>
      <c r="O3" s="13" t="s">
        <v>5</v>
      </c>
      <c r="P3" s="14" t="s">
        <v>6</v>
      </c>
    </row>
    <row r="4" spans="2:16" s="15" customFormat="1" ht="54.75" customHeight="1" x14ac:dyDescent="0.25">
      <c r="B4" s="21" t="s">
        <v>69</v>
      </c>
      <c r="C4" s="22" t="s">
        <v>7</v>
      </c>
      <c r="D4" s="16" t="s">
        <v>8</v>
      </c>
      <c r="E4" s="16" t="s">
        <v>71</v>
      </c>
      <c r="F4" s="29" t="s">
        <v>82</v>
      </c>
      <c r="G4" s="29" t="s">
        <v>83</v>
      </c>
      <c r="H4" s="32"/>
      <c r="I4" s="17">
        <v>2300000000</v>
      </c>
      <c r="J4" s="23">
        <v>150000000</v>
      </c>
      <c r="K4" s="24">
        <f>J4+I4</f>
        <v>2450000000</v>
      </c>
      <c r="L4" s="17" t="s">
        <v>76</v>
      </c>
      <c r="M4" s="27" t="s">
        <v>55</v>
      </c>
      <c r="N4" s="45">
        <f>I4*0.3</f>
        <v>690000000</v>
      </c>
      <c r="O4" s="42">
        <v>150000000</v>
      </c>
      <c r="P4" s="49">
        <f>O4+N4</f>
        <v>840000000</v>
      </c>
    </row>
    <row r="5" spans="2:16" s="15" customFormat="1" ht="57" customHeight="1" x14ac:dyDescent="0.25">
      <c r="B5" s="25" t="s">
        <v>9</v>
      </c>
      <c r="C5" s="22" t="s">
        <v>10</v>
      </c>
      <c r="D5" s="16" t="s">
        <v>11</v>
      </c>
      <c r="E5" s="16" t="s">
        <v>73</v>
      </c>
      <c r="F5" s="31" t="s">
        <v>84</v>
      </c>
      <c r="G5" s="31" t="s">
        <v>85</v>
      </c>
      <c r="H5" s="31"/>
      <c r="I5" s="17">
        <f>1350000000+135000000</f>
        <v>1485000000</v>
      </c>
      <c r="J5" s="24">
        <v>100000000</v>
      </c>
      <c r="K5" s="24">
        <f t="shared" ref="K5:K18" si="0">J5+I5</f>
        <v>1585000000</v>
      </c>
      <c r="L5" s="38" t="s">
        <v>72</v>
      </c>
      <c r="M5" s="27" t="s">
        <v>50</v>
      </c>
      <c r="N5" s="46">
        <f>135000000*2</f>
        <v>270000000</v>
      </c>
      <c r="O5" s="23">
        <v>100000000</v>
      </c>
      <c r="P5" s="50">
        <f>O5+N5</f>
        <v>370000000</v>
      </c>
    </row>
    <row r="6" spans="2:16" s="15" customFormat="1" ht="48.75" customHeight="1" x14ac:dyDescent="0.25">
      <c r="B6" s="25" t="s">
        <v>45</v>
      </c>
      <c r="C6" s="22" t="s">
        <v>12</v>
      </c>
      <c r="D6" s="16" t="s">
        <v>13</v>
      </c>
      <c r="E6" s="16" t="s">
        <v>73</v>
      </c>
      <c r="F6" s="31" t="s">
        <v>86</v>
      </c>
      <c r="G6" s="31" t="s">
        <v>87</v>
      </c>
      <c r="H6" s="31" t="s">
        <v>88</v>
      </c>
      <c r="I6" s="17">
        <v>800000000</v>
      </c>
      <c r="J6" s="17">
        <v>80000000</v>
      </c>
      <c r="K6" s="24">
        <f t="shared" si="0"/>
        <v>880000000</v>
      </c>
      <c r="L6" s="39" t="s">
        <v>72</v>
      </c>
      <c r="M6" s="27" t="s">
        <v>52</v>
      </c>
      <c r="N6" s="46">
        <f>I6*0.8</f>
        <v>640000000</v>
      </c>
      <c r="O6" s="23">
        <v>80000000</v>
      </c>
      <c r="P6" s="50">
        <f t="shared" ref="P6:P18" si="1">O6+N6</f>
        <v>720000000</v>
      </c>
    </row>
    <row r="7" spans="2:16" s="15" customFormat="1" ht="74.25" customHeight="1" x14ac:dyDescent="0.25">
      <c r="B7" s="25" t="s">
        <v>107</v>
      </c>
      <c r="C7" s="22" t="s">
        <v>40</v>
      </c>
      <c r="D7" s="16" t="s">
        <v>14</v>
      </c>
      <c r="E7" s="16" t="s">
        <v>71</v>
      </c>
      <c r="F7" s="29" t="s">
        <v>89</v>
      </c>
      <c r="G7" s="29" t="s">
        <v>90</v>
      </c>
      <c r="H7" s="32"/>
      <c r="I7" s="17">
        <v>4800000000</v>
      </c>
      <c r="J7" s="17">
        <v>240000000</v>
      </c>
      <c r="K7" s="24">
        <f t="shared" si="0"/>
        <v>5040000000</v>
      </c>
      <c r="L7" s="40" t="s">
        <v>72</v>
      </c>
      <c r="M7" s="27" t="s">
        <v>53</v>
      </c>
      <c r="N7" s="46">
        <f>I7*0.5</f>
        <v>2400000000</v>
      </c>
      <c r="O7" s="23">
        <v>240000000</v>
      </c>
      <c r="P7" s="50">
        <f t="shared" si="1"/>
        <v>2640000000</v>
      </c>
    </row>
    <row r="8" spans="2:16" s="15" customFormat="1" ht="44.25" customHeight="1" x14ac:dyDescent="0.25">
      <c r="B8" s="25" t="s">
        <v>15</v>
      </c>
      <c r="C8" s="22" t="s">
        <v>41</v>
      </c>
      <c r="D8" s="16" t="s">
        <v>16</v>
      </c>
      <c r="E8" s="16" t="s">
        <v>74</v>
      </c>
      <c r="F8" s="32" t="s">
        <v>91</v>
      </c>
      <c r="G8" s="32" t="s">
        <v>92</v>
      </c>
      <c r="H8" s="32"/>
      <c r="I8" s="17">
        <v>2580000000</v>
      </c>
      <c r="J8" s="24">
        <v>150000000</v>
      </c>
      <c r="K8" s="24">
        <f t="shared" si="0"/>
        <v>2730000000</v>
      </c>
      <c r="L8" s="39" t="s">
        <v>76</v>
      </c>
      <c r="M8" s="27" t="s">
        <v>54</v>
      </c>
      <c r="N8" s="46">
        <f>I8*0.4</f>
        <v>1032000000</v>
      </c>
      <c r="O8" s="23">
        <v>105000000</v>
      </c>
      <c r="P8" s="50">
        <f t="shared" si="1"/>
        <v>1137000000</v>
      </c>
    </row>
    <row r="9" spans="2:16" s="15" customFormat="1" ht="74.25" customHeight="1" x14ac:dyDescent="0.25">
      <c r="B9" s="53" t="s">
        <v>17</v>
      </c>
      <c r="C9" s="54" t="s">
        <v>18</v>
      </c>
      <c r="D9" s="55" t="s">
        <v>19</v>
      </c>
      <c r="E9" s="55" t="s">
        <v>68</v>
      </c>
      <c r="F9" s="66" t="s">
        <v>93</v>
      </c>
      <c r="G9" s="66" t="s">
        <v>83</v>
      </c>
      <c r="H9" s="57" t="s">
        <v>103</v>
      </c>
      <c r="I9" s="58">
        <v>600000000</v>
      </c>
      <c r="J9" s="60">
        <v>60000000</v>
      </c>
      <c r="K9" s="60">
        <f t="shared" si="0"/>
        <v>660000000</v>
      </c>
      <c r="L9" s="67" t="s">
        <v>76</v>
      </c>
      <c r="M9" s="68" t="s">
        <v>59</v>
      </c>
      <c r="N9" s="69">
        <v>0</v>
      </c>
      <c r="O9" s="64">
        <v>0</v>
      </c>
      <c r="P9" s="70">
        <v>0</v>
      </c>
    </row>
    <row r="10" spans="2:16" s="15" customFormat="1" ht="73.5" customHeight="1" x14ac:dyDescent="0.25">
      <c r="B10" s="25" t="s">
        <v>20</v>
      </c>
      <c r="C10" s="22" t="s">
        <v>21</v>
      </c>
      <c r="D10" s="16" t="s">
        <v>22</v>
      </c>
      <c r="E10" s="16" t="s">
        <v>73</v>
      </c>
      <c r="F10" s="30" t="s">
        <v>94</v>
      </c>
      <c r="G10" s="30" t="s">
        <v>95</v>
      </c>
      <c r="H10" s="31"/>
      <c r="I10" s="17">
        <v>1600000000</v>
      </c>
      <c r="J10" s="24">
        <v>150000000</v>
      </c>
      <c r="K10" s="24">
        <f t="shared" si="0"/>
        <v>1750000000</v>
      </c>
      <c r="L10" s="39" t="s">
        <v>72</v>
      </c>
      <c r="M10" s="27" t="s">
        <v>60</v>
      </c>
      <c r="N10" s="46">
        <f>I10*0.3</f>
        <v>480000000</v>
      </c>
      <c r="O10" s="23">
        <f>J10*0.3</f>
        <v>45000000</v>
      </c>
      <c r="P10" s="50">
        <f t="shared" si="1"/>
        <v>525000000</v>
      </c>
    </row>
    <row r="11" spans="2:16" s="15" customFormat="1" ht="57" customHeight="1" x14ac:dyDescent="0.25">
      <c r="B11" s="25" t="s">
        <v>23</v>
      </c>
      <c r="C11" s="22" t="s">
        <v>42</v>
      </c>
      <c r="D11" s="16" t="s">
        <v>24</v>
      </c>
      <c r="E11" s="16" t="s">
        <v>73</v>
      </c>
      <c r="F11" s="30" t="s">
        <v>86</v>
      </c>
      <c r="G11" s="30" t="s">
        <v>87</v>
      </c>
      <c r="H11" s="31"/>
      <c r="I11" s="17">
        <v>1700000000</v>
      </c>
      <c r="J11" s="24">
        <v>10000000</v>
      </c>
      <c r="K11" s="24">
        <f t="shared" si="0"/>
        <v>1710000000</v>
      </c>
      <c r="L11" s="38" t="s">
        <v>72</v>
      </c>
      <c r="M11" s="27" t="s">
        <v>55</v>
      </c>
      <c r="N11" s="46">
        <f>I11*0.3</f>
        <v>510000000</v>
      </c>
      <c r="O11" s="23">
        <f>J11</f>
        <v>10000000</v>
      </c>
      <c r="P11" s="50">
        <f t="shared" si="1"/>
        <v>520000000</v>
      </c>
    </row>
    <row r="12" spans="2:16" s="15" customFormat="1" ht="75" x14ac:dyDescent="0.25">
      <c r="B12" s="25" t="s">
        <v>25</v>
      </c>
      <c r="C12" s="22" t="s">
        <v>43</v>
      </c>
      <c r="D12" s="16" t="s">
        <v>57</v>
      </c>
      <c r="E12" s="16" t="s">
        <v>73</v>
      </c>
      <c r="F12" s="30" t="s">
        <v>96</v>
      </c>
      <c r="G12" s="30" t="s">
        <v>97</v>
      </c>
      <c r="H12" s="31"/>
      <c r="I12" s="17">
        <v>2100000000</v>
      </c>
      <c r="J12" s="24">
        <v>150000000</v>
      </c>
      <c r="K12" s="24">
        <f t="shared" si="0"/>
        <v>2250000000</v>
      </c>
      <c r="L12" s="38" t="s">
        <v>72</v>
      </c>
      <c r="M12" s="27" t="s">
        <v>56</v>
      </c>
      <c r="N12" s="46">
        <f>I12*0.6</f>
        <v>1260000000</v>
      </c>
      <c r="O12" s="23">
        <f>J12</f>
        <v>150000000</v>
      </c>
      <c r="P12" s="50">
        <f t="shared" si="1"/>
        <v>1410000000</v>
      </c>
    </row>
    <row r="13" spans="2:16" s="15" customFormat="1" ht="94.5" customHeight="1" x14ac:dyDescent="0.25">
      <c r="B13" s="53" t="s">
        <v>26</v>
      </c>
      <c r="C13" s="54" t="s">
        <v>27</v>
      </c>
      <c r="D13" s="55" t="s">
        <v>28</v>
      </c>
      <c r="E13" s="55" t="s">
        <v>75</v>
      </c>
      <c r="F13" s="56" t="s">
        <v>93</v>
      </c>
      <c r="G13" s="56" t="s">
        <v>83</v>
      </c>
      <c r="H13" s="57"/>
      <c r="I13" s="58">
        <v>700000000</v>
      </c>
      <c r="J13" s="59">
        <v>0</v>
      </c>
      <c r="K13" s="60">
        <f t="shared" si="0"/>
        <v>700000000</v>
      </c>
      <c r="L13" s="61" t="s">
        <v>76</v>
      </c>
      <c r="M13" s="62" t="s">
        <v>65</v>
      </c>
      <c r="N13" s="63">
        <v>-140000000</v>
      </c>
      <c r="O13" s="64">
        <v>0</v>
      </c>
      <c r="P13" s="65">
        <v>-140000000</v>
      </c>
    </row>
    <row r="14" spans="2:16" s="15" customFormat="1" ht="29.25" customHeight="1" x14ac:dyDescent="0.25">
      <c r="B14" s="25" t="s">
        <v>29</v>
      </c>
      <c r="C14" s="22" t="s">
        <v>30</v>
      </c>
      <c r="D14" s="16" t="s">
        <v>31</v>
      </c>
      <c r="E14" s="16" t="s">
        <v>66</v>
      </c>
      <c r="F14" s="32" t="s">
        <v>98</v>
      </c>
      <c r="G14" s="32" t="s">
        <v>99</v>
      </c>
      <c r="H14" s="32"/>
      <c r="I14" s="17">
        <v>105000000</v>
      </c>
      <c r="J14" s="26">
        <v>0</v>
      </c>
      <c r="K14" s="24">
        <f t="shared" si="0"/>
        <v>105000000</v>
      </c>
      <c r="L14" s="17" t="s">
        <v>66</v>
      </c>
      <c r="M14" s="27" t="s">
        <v>52</v>
      </c>
      <c r="N14" s="46">
        <f>I14*0.8</f>
        <v>84000000</v>
      </c>
      <c r="O14" s="23">
        <v>0</v>
      </c>
      <c r="P14" s="50">
        <f t="shared" si="1"/>
        <v>84000000</v>
      </c>
    </row>
    <row r="15" spans="2:16" s="15" customFormat="1" ht="45" x14ac:dyDescent="0.25">
      <c r="B15" s="25" t="s">
        <v>32</v>
      </c>
      <c r="C15" s="22" t="s">
        <v>33</v>
      </c>
      <c r="D15" s="16" t="s">
        <v>34</v>
      </c>
      <c r="E15" s="16" t="s">
        <v>74</v>
      </c>
      <c r="F15" s="71" t="s">
        <v>98</v>
      </c>
      <c r="G15" s="71" t="s">
        <v>99</v>
      </c>
      <c r="H15" s="32"/>
      <c r="I15" s="17">
        <v>840000000</v>
      </c>
      <c r="J15" s="26">
        <v>0</v>
      </c>
      <c r="K15" s="24">
        <f t="shared" si="0"/>
        <v>840000000</v>
      </c>
      <c r="L15" s="39" t="s">
        <v>76</v>
      </c>
      <c r="M15" s="27" t="s">
        <v>61</v>
      </c>
      <c r="N15" s="46">
        <f>I15*0.4</f>
        <v>336000000</v>
      </c>
      <c r="O15" s="23">
        <v>0</v>
      </c>
      <c r="P15" s="50">
        <f t="shared" si="1"/>
        <v>336000000</v>
      </c>
    </row>
    <row r="16" spans="2:16" s="15" customFormat="1" ht="27" customHeight="1" x14ac:dyDescent="0.25">
      <c r="B16" s="25" t="s">
        <v>35</v>
      </c>
      <c r="C16" s="22" t="s">
        <v>36</v>
      </c>
      <c r="D16" s="16" t="s">
        <v>67</v>
      </c>
      <c r="E16" s="16" t="s">
        <v>66</v>
      </c>
      <c r="F16" s="32" t="s">
        <v>100</v>
      </c>
      <c r="G16" s="32" t="s">
        <v>101</v>
      </c>
      <c r="H16" s="32"/>
      <c r="I16" s="17">
        <v>195000000</v>
      </c>
      <c r="J16" s="26">
        <v>0</v>
      </c>
      <c r="K16" s="24">
        <f t="shared" si="0"/>
        <v>195000000</v>
      </c>
      <c r="L16" s="17" t="s">
        <v>66</v>
      </c>
      <c r="M16" s="27" t="s">
        <v>58</v>
      </c>
      <c r="N16" s="46">
        <f>I16</f>
        <v>195000000</v>
      </c>
      <c r="O16" s="23">
        <v>0</v>
      </c>
      <c r="P16" s="50">
        <f t="shared" si="1"/>
        <v>195000000</v>
      </c>
    </row>
    <row r="17" spans="2:16" s="15" customFormat="1" ht="42" customHeight="1" x14ac:dyDescent="0.25">
      <c r="B17" s="25" t="s">
        <v>106</v>
      </c>
      <c r="C17" s="22" t="s">
        <v>62</v>
      </c>
      <c r="D17" s="16" t="s">
        <v>63</v>
      </c>
      <c r="E17" s="16" t="s">
        <v>71</v>
      </c>
      <c r="F17" s="29" t="s">
        <v>104</v>
      </c>
      <c r="G17" s="29" t="s">
        <v>80</v>
      </c>
      <c r="H17" s="29" t="s">
        <v>81</v>
      </c>
      <c r="I17" s="17">
        <v>850000000</v>
      </c>
      <c r="J17" s="26"/>
      <c r="K17" s="24">
        <v>850000000</v>
      </c>
      <c r="L17" s="17" t="s">
        <v>72</v>
      </c>
      <c r="M17" s="27" t="s">
        <v>64</v>
      </c>
      <c r="N17" s="47">
        <v>340000000</v>
      </c>
      <c r="O17" s="43"/>
      <c r="P17" s="51">
        <v>340000000</v>
      </c>
    </row>
    <row r="18" spans="2:16" s="15" customFormat="1" ht="72.75" thickBot="1" x14ac:dyDescent="0.3">
      <c r="B18" s="25" t="s">
        <v>37</v>
      </c>
      <c r="C18" s="22" t="s">
        <v>38</v>
      </c>
      <c r="D18" s="16" t="s">
        <v>39</v>
      </c>
      <c r="E18" s="16" t="s">
        <v>73</v>
      </c>
      <c r="F18" s="31" t="s">
        <v>93</v>
      </c>
      <c r="G18" s="31" t="s">
        <v>97</v>
      </c>
      <c r="H18" s="31" t="s">
        <v>102</v>
      </c>
      <c r="I18" s="17">
        <v>1000000000</v>
      </c>
      <c r="J18" s="27">
        <v>70000000</v>
      </c>
      <c r="K18" s="24">
        <f t="shared" si="0"/>
        <v>1070000000</v>
      </c>
      <c r="L18" s="39" t="s">
        <v>72</v>
      </c>
      <c r="M18" s="27" t="s">
        <v>56</v>
      </c>
      <c r="N18" s="48">
        <f>I18*0.6</f>
        <v>600000000</v>
      </c>
      <c r="O18" s="44">
        <v>70000000</v>
      </c>
      <c r="P18" s="52">
        <f t="shared" si="1"/>
        <v>670000000</v>
      </c>
    </row>
    <row r="19" spans="2:16" ht="38.25" customHeight="1" thickBot="1" x14ac:dyDescent="0.3">
      <c r="B19" s="80"/>
      <c r="C19" s="81"/>
      <c r="D19" s="81"/>
      <c r="E19" s="33"/>
      <c r="F19" s="33"/>
      <c r="G19" s="33"/>
      <c r="H19" s="33"/>
      <c r="I19" s="34">
        <f>SUM(I4:I18)</f>
        <v>21655000000</v>
      </c>
      <c r="J19" s="35">
        <f>SUM(J4:J18)</f>
        <v>1160000000</v>
      </c>
      <c r="K19" s="37">
        <f>SUM(K4:K18)</f>
        <v>22815000000</v>
      </c>
      <c r="L19" s="36"/>
      <c r="M19" s="6"/>
      <c r="N19" s="78" t="s">
        <v>48</v>
      </c>
      <c r="O19" s="79"/>
      <c r="P19" s="5">
        <f>SUM(P4:P18)</f>
        <v>9647000000</v>
      </c>
    </row>
    <row r="20" spans="2:16" ht="22.5" thickBot="1" x14ac:dyDescent="0.3">
      <c r="B20" s="3"/>
      <c r="L20" s="7"/>
    </row>
    <row r="21" spans="2:16" ht="36.75" customHeight="1" thickBot="1" x14ac:dyDescent="0.3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75">
        <v>2125110700</v>
      </c>
      <c r="O21" s="76"/>
      <c r="P21" s="77"/>
    </row>
    <row r="22" spans="2:16" ht="87" customHeight="1" thickBot="1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72">
        <f>P19+N21</f>
        <v>11772110700</v>
      </c>
      <c r="O22" s="73"/>
      <c r="P22" s="74"/>
    </row>
  </sheetData>
  <mergeCells count="6">
    <mergeCell ref="N22:P22"/>
    <mergeCell ref="N21:P21"/>
    <mergeCell ref="N19:O19"/>
    <mergeCell ref="B19:D19"/>
    <mergeCell ref="B2:L2"/>
    <mergeCell ref="M2:P2"/>
  </mergeCells>
  <conditionalFormatting sqref="B3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{C3073F00-68B4-4384-9A3E-B47A2ED68893}</x14:id>
        </ext>
      </extLst>
    </cfRule>
  </conditionalFormatting>
  <printOptions horizontalCentered="1"/>
  <pageMargins left="0.25" right="0.25" top="0.75" bottom="0.75" header="0.3" footer="0.3"/>
  <pageSetup paperSize="9" scale="2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073F00-68B4-4384-9A3E-B47A2ED688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رضا میرزاابراهیمی</dc:creator>
  <cp:lastModifiedBy>Seyed Behnam Okhovvatpour</cp:lastModifiedBy>
  <cp:lastPrinted>2022-08-14T04:54:24Z</cp:lastPrinted>
  <dcterms:created xsi:type="dcterms:W3CDTF">2021-12-28T05:44:14Z</dcterms:created>
  <dcterms:modified xsi:type="dcterms:W3CDTF">2022-08-20T08:18:52Z</dcterms:modified>
</cp:coreProperties>
</file>